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nsolct\Downloads\"/>
    </mc:Choice>
  </mc:AlternateContent>
  <xr:revisionPtr revIDLastSave="0" documentId="8_{EC8443D7-F855-42AC-9EB1-77BB4EAB015A}" xr6:coauthVersionLast="47" xr6:coauthVersionMax="47" xr10:uidLastSave="{00000000-0000-0000-0000-000000000000}"/>
  <bookViews>
    <workbookView xWindow="-108" yWindow="-108" windowWidth="23256" windowHeight="12456" activeTab="1" xr2:uid="{6AEAE9AB-2F73-45E2-80A7-1DE717B2044B}"/>
  </bookViews>
  <sheets>
    <sheet name="DFAT Changes" sheetId="1" r:id="rId1"/>
    <sheet name="NZ MFAT Changes" sheetId="2" r:id="rId2"/>
    <sheet name="UK WISER Chang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2" i="3" l="1"/>
  <c r="K9" i="3"/>
  <c r="J9" i="3"/>
  <c r="I9" i="3"/>
  <c r="L8" i="3"/>
  <c r="H7" i="3"/>
  <c r="L7" i="3" s="1"/>
  <c r="H6" i="3"/>
  <c r="L6" i="3" s="1"/>
  <c r="H5" i="3"/>
  <c r="H9" i="3" s="1"/>
  <c r="L4" i="3"/>
  <c r="H4" i="3"/>
  <c r="L3" i="3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H20" i="2"/>
  <c r="H36" i="2" s="1"/>
  <c r="L19" i="2"/>
  <c r="L18" i="2"/>
  <c r="L17" i="2"/>
  <c r="L16" i="2"/>
  <c r="L15" i="2"/>
  <c r="L14" i="2"/>
  <c r="L13" i="2"/>
  <c r="L12" i="2"/>
  <c r="L11" i="2"/>
  <c r="K10" i="2"/>
  <c r="K36" i="2" s="1"/>
  <c r="J10" i="2"/>
  <c r="J36" i="2" s="1"/>
  <c r="I10" i="2"/>
  <c r="I36" i="2" s="1"/>
  <c r="L9" i="2"/>
  <c r="L8" i="2"/>
  <c r="L7" i="2"/>
  <c r="L6" i="2"/>
  <c r="L5" i="2"/>
  <c r="L4" i="2"/>
  <c r="L3" i="2"/>
  <c r="K8" i="1"/>
  <c r="J8" i="1"/>
  <c r="I8" i="1"/>
  <c r="H8" i="1"/>
  <c r="L7" i="1"/>
  <c r="L6" i="1"/>
  <c r="L5" i="1"/>
  <c r="L4" i="1"/>
  <c r="L3" i="1"/>
  <c r="L8" i="1" s="1"/>
  <c r="L12" i="1" s="1"/>
  <c r="L13" i="1" s="1"/>
  <c r="L14" i="3" l="1"/>
  <c r="L5" i="3"/>
  <c r="L9" i="3" s="1"/>
  <c r="L13" i="3"/>
  <c r="L36" i="2"/>
  <c r="L41" i="2" s="1"/>
  <c r="L42" i="2" s="1"/>
  <c r="L20" i="2"/>
  <c r="L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tc={B104E158-3A99-421E-81C6-D63FDE0B4414}</author>
  </authors>
  <commentList>
    <comment ref="H7" authorId="0" shapeId="0" xr:uid="{B104E158-3A99-421E-81C6-D63FDE0B441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Phase 2 Budget reallocation </t>
      </text>
    </comment>
  </commentList>
</comments>
</file>

<file path=xl/sharedStrings.xml><?xml version="1.0" encoding="utf-8"?>
<sst xmlns="http://schemas.openxmlformats.org/spreadsheetml/2006/main" count="321" uniqueCount="141">
  <si>
    <t>Year</t>
  </si>
  <si>
    <t>KRA</t>
  </si>
  <si>
    <t>Activity No.</t>
  </si>
  <si>
    <t>Activity</t>
  </si>
  <si>
    <t>Project Title</t>
  </si>
  <si>
    <t>WRP Funding Source</t>
  </si>
  <si>
    <t>Executing Agency</t>
  </si>
  <si>
    <t>Funding Modality</t>
  </si>
  <si>
    <t>2026 Budget_</t>
  </si>
  <si>
    <t>2027 Budget_</t>
  </si>
  <si>
    <t>2028 Budget_</t>
  </si>
  <si>
    <t>2029 Budget_</t>
  </si>
  <si>
    <t>Total WRP Funding Allocated USD_</t>
  </si>
  <si>
    <t>Comments</t>
  </si>
  <si>
    <t>1.1.1</t>
  </si>
  <si>
    <t>Establish the PMU, Operational Processes and WRP pooled fund</t>
  </si>
  <si>
    <t>Resource Mobilisation Activities</t>
  </si>
  <si>
    <t>DFAT</t>
  </si>
  <si>
    <t>WRP</t>
  </si>
  <si>
    <t>Ring-Fenced</t>
  </si>
  <si>
    <t>Renamed to remove Strategy and replace with Activities</t>
  </si>
  <si>
    <t>1.1.2</t>
  </si>
  <si>
    <t>Operational Phase of PMU and coordination activities</t>
  </si>
  <si>
    <t>Hosting of WRP Steering Group and Liaison Platform</t>
  </si>
  <si>
    <t>Brought forward 25K from FY 2028 to FY 2026</t>
  </si>
  <si>
    <t>2.2.1</t>
  </si>
  <si>
    <t>Training of forecasters to BIP-M standard</t>
  </si>
  <si>
    <t>Meteorologists Training</t>
  </si>
  <si>
    <t>BOM</t>
  </si>
  <si>
    <t>Australia Awards Potential 2027 Support</t>
  </si>
  <si>
    <t>3.1.1</t>
  </si>
  <si>
    <t>Implement observation network plans, asset management, standardised infrastructure, data management and maintenance practices</t>
  </si>
  <si>
    <t>Network Sustainability and Planning</t>
  </si>
  <si>
    <t>Combined network plans for Upper Air, Ocean and Tides, Flood and Hydrology, ICT under Network Sustainability and Planning</t>
  </si>
  <si>
    <t>Asset Management Information System Implementation (software &amp; training)</t>
  </si>
  <si>
    <t>This allocation now covered by NZ MFAT Funding</t>
  </si>
  <si>
    <t>Sub Total</t>
  </si>
  <si>
    <t xml:space="preserve">Australia Awards Funding </t>
  </si>
  <si>
    <t>AX DFAT Funding proposed 2026-2029 workplan</t>
  </si>
  <si>
    <t>To be programmed</t>
  </si>
  <si>
    <t>Branding and advertising</t>
  </si>
  <si>
    <t>MFAT- SPREP</t>
  </si>
  <si>
    <t>Increasing the visibility of WRP</t>
  </si>
  <si>
    <t>Revised WRP Investment plan and implementation plan aligned with EW4ALL</t>
  </si>
  <si>
    <t>Additional to cover travel</t>
  </si>
  <si>
    <t>Communication Action Plan</t>
  </si>
  <si>
    <t>Supporting NMHSs Comms</t>
  </si>
  <si>
    <t>PIMS and One Pacific Meteorology Framework Development and Operationalisation</t>
  </si>
  <si>
    <t>Operationalising of PIMS and One Pacific Meteorology Framework</t>
  </si>
  <si>
    <t>Extending support across other years</t>
  </si>
  <si>
    <t>PMU Travel and Workshops</t>
  </si>
  <si>
    <t>Staff start up cost (IT, furniture) and communicating &amp; promotion</t>
  </si>
  <si>
    <t>1.1.3</t>
  </si>
  <si>
    <t>MERL framework establishment and operationalisation</t>
  </si>
  <si>
    <t>MERL Development, Operations and Programmatic evaluations</t>
  </si>
  <si>
    <t>Term reviews, operationalising MERL</t>
  </si>
  <si>
    <t>MERL Research</t>
  </si>
  <si>
    <t>1.1.4</t>
  </si>
  <si>
    <t>PMU Staff (Management and Delivery Support roles)</t>
  </si>
  <si>
    <t>Staff: ICT Officer</t>
  </si>
  <si>
    <t>New Staff - IFP needs</t>
  </si>
  <si>
    <t>1.2.1</t>
  </si>
  <si>
    <t>Sustainable hydrometeorological financing investment facility</t>
  </si>
  <si>
    <t>Sustainable financing and resource mobilisation options</t>
  </si>
  <si>
    <t>MHEWS Maintenance Facility</t>
  </si>
  <si>
    <t>1.3.1</t>
  </si>
  <si>
    <t>GEDSI and social safeguards mainstreamed into WRP</t>
  </si>
  <si>
    <t>Operational budget for mainstreaming GEDSI into WRP implementation2</t>
  </si>
  <si>
    <t>Continuation of service</t>
  </si>
  <si>
    <t>2.1.1</t>
  </si>
  <si>
    <t>Establish and operate a Regional Training Centre (RTC)</t>
  </si>
  <si>
    <t>PIETR panel Training and capacity development roadmap development and implementation</t>
  </si>
  <si>
    <t>Developing and accreditation of courses</t>
  </si>
  <si>
    <t>RTC and RIC Operationalisation Support</t>
  </si>
  <si>
    <t>NZ Met Services</t>
  </si>
  <si>
    <t xml:space="preserve">Development of bridging and/or support for BIP-M in collaboration with RTC, USP and PIETR. </t>
  </si>
  <si>
    <t>2.2.3</t>
  </si>
  <si>
    <t>Training of observers, technicians and ICT specialists, and assessment of competencies</t>
  </si>
  <si>
    <t>BIP MT Training</t>
  </si>
  <si>
    <t>2.2.4</t>
  </si>
  <si>
    <t>Establish and deliver a Pacific Meteorology Leadership Programme for mid and senior level staff</t>
  </si>
  <si>
    <t xml:space="preserve">Liaison with regional institutions for the development of a Leadership Program for mid-level to senior staff level and deliver the course </t>
  </si>
  <si>
    <t>Travel and Validation workshop for Leadership Program</t>
  </si>
  <si>
    <t>2.2.5</t>
  </si>
  <si>
    <t>Specialised regional workshops and training courses</t>
  </si>
  <si>
    <t>Installation and training in the common alerting protocol and Regional workshop</t>
  </si>
  <si>
    <t>AI Capacity Support for NMHSs</t>
  </si>
  <si>
    <t>2.3.1</t>
  </si>
  <si>
    <t>Twinning programme, ongoing mentoring and communities of practices</t>
  </si>
  <si>
    <t>Community of practice support</t>
  </si>
  <si>
    <t>Other Support</t>
  </si>
  <si>
    <t>Continuation of service that was provided by NZ Met and ESNZ</t>
  </si>
  <si>
    <t>Geohazard Partnership Framework Design and Support</t>
  </si>
  <si>
    <t>Hire of Consultant, procurement of software and regional validation workhop</t>
  </si>
  <si>
    <t>3.1.3</t>
  </si>
  <si>
    <t xml:space="preserve">Revitalise and expand automatic and manual weather stations </t>
  </si>
  <si>
    <t xml:space="preserve">Supply, Install and Support AWS/AWOS </t>
  </si>
  <si>
    <t>Supporting AWS/AWOS procurement including preferred supplier panel</t>
  </si>
  <si>
    <t>4.1.1</t>
  </si>
  <si>
    <t>Develop an Integrated Forecasting Platform and strengthen RSMCs (incl WIS, CAP)</t>
  </si>
  <si>
    <t>IFP Implementation and Roll Out - Progressively by country</t>
  </si>
  <si>
    <t>BOM, NZ MetServices</t>
  </si>
  <si>
    <t>Sustaining National and Regional Enabling Infrastructure</t>
  </si>
  <si>
    <t>Generator and UPS for RSMC, ICT hardware for IFP</t>
  </si>
  <si>
    <t>4.2.1</t>
  </si>
  <si>
    <t>Strengthen aviation forecasting</t>
  </si>
  <si>
    <t>Pacific Aviation Improvement Roadmap and Compliance Support</t>
  </si>
  <si>
    <t>4.2.2</t>
  </si>
  <si>
    <t>Strengthen public forecasting</t>
  </si>
  <si>
    <t>Severe Weather Pilot (3 countries) - strengthen public forecasting</t>
  </si>
  <si>
    <t>4.2.6</t>
  </si>
  <si>
    <t>Provide additional ICT and other technical staff to expand capacity</t>
  </si>
  <si>
    <t>Hiring ICT staff for Pacific Island Country NMHSs</t>
  </si>
  <si>
    <t>Continuation of service and extending to other countries</t>
  </si>
  <si>
    <t>5.1.1</t>
  </si>
  <si>
    <t>Planning for delivery of impact-based messages and warnings to end-users, considering persons with disabilities and vulnerable groups.</t>
  </si>
  <si>
    <t>National consultation workshops with selected countries to review existing messages and warnings</t>
  </si>
  <si>
    <t>Regional workshop with NDMOs, NMHS, EW4All to review existing messaging and develop plan for preparation and delivery of response-based messaging and warnings to end users</t>
  </si>
  <si>
    <t>5.1.4</t>
  </si>
  <si>
    <t>Inclusive Community Education and Information-Exchange collectives</t>
  </si>
  <si>
    <t>Translation and printing of COPE books</t>
  </si>
  <si>
    <t>5.1.5</t>
  </si>
  <si>
    <t xml:space="preserve">Develop innovative approaches for dissemination of forecasts and warnings to end-users (e.g. cell broadcasting, mobile apps, social media) </t>
  </si>
  <si>
    <t>Last-mile and community communication systems</t>
  </si>
  <si>
    <t>Communications systems for Tokelau.</t>
  </si>
  <si>
    <t>NZ Funding equivalent to be Programmed</t>
  </si>
  <si>
    <t>NZ Funding proposed 2026-2029 workplan</t>
  </si>
  <si>
    <t>Hosting of Pacific Meteorology Council and Ministerial Meetings</t>
  </si>
  <si>
    <t>UK WISER</t>
  </si>
  <si>
    <t>PMC &amp; PMM M Support</t>
  </si>
  <si>
    <t>Previous</t>
  </si>
  <si>
    <t>New</t>
  </si>
  <si>
    <t>Regional disability-inclusive early warning training course</t>
  </si>
  <si>
    <t>2.2.6</t>
  </si>
  <si>
    <t>Provide additional staff for training and capacity development</t>
  </si>
  <si>
    <t xml:space="preserve">Staff: Support to WRP PMU Human Resource
</t>
  </si>
  <si>
    <t>Additional COPE funding</t>
  </si>
  <si>
    <t>Samoa Meteorological Service television weather studio</t>
  </si>
  <si>
    <t>UK WISER 2026-2029 workplan</t>
  </si>
  <si>
    <t>Phase 2 reallocation</t>
  </si>
  <si>
    <t>Fully programmed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</si>
</sst>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1" applyNumberFormat="1" applyFont="1" applyBorder="1"/>
    <xf numFmtId="164" fontId="0" fillId="0" borderId="1" xfId="1" applyNumberFormat="1" applyFont="1" applyBorder="1" applyAlignment="1">
      <alignment wrapText="1"/>
    </xf>
    <xf numFmtId="164" fontId="2" fillId="0" borderId="3" xfId="0" applyNumberFormat="1" applyFont="1" applyBorder="1"/>
    <xf numFmtId="164" fontId="2" fillId="0" borderId="3" xfId="0" applyNumberFormat="1" applyFont="1" applyBorder="1" applyAlignment="1">
      <alignment wrapText="1"/>
    </xf>
    <xf numFmtId="164" fontId="0" fillId="0" borderId="0" xfId="1" applyNumberFormat="1" applyFont="1"/>
    <xf numFmtId="164" fontId="0" fillId="0" borderId="0" xfId="0" applyNumberFormat="1"/>
    <xf numFmtId="0" fontId="2" fillId="0" borderId="0" xfId="0" applyFont="1"/>
    <xf numFmtId="164" fontId="2" fillId="0" borderId="4" xfId="0" applyNumberFormat="1" applyFont="1" applyBorder="1"/>
    <xf numFmtId="0" fontId="3" fillId="2" borderId="2" xfId="0" applyFont="1" applyFill="1" applyBorder="1" applyAlignment="1">
      <alignment horizontal="center" vertical="top" wrapText="1"/>
    </xf>
    <xf numFmtId="164" fontId="0" fillId="0" borderId="1" xfId="1" applyNumberFormat="1" applyFont="1" applyFill="1" applyBorder="1" applyAlignment="1">
      <alignment wrapText="1"/>
    </xf>
    <xf numFmtId="164" fontId="0" fillId="0" borderId="1" xfId="1" applyNumberFormat="1" applyFont="1" applyFill="1" applyBorder="1"/>
    <xf numFmtId="0" fontId="3" fillId="0" borderId="0" xfId="0" applyFont="1" applyAlignment="1">
      <alignment vertical="top" wrapText="1"/>
    </xf>
    <xf numFmtId="0" fontId="0" fillId="0" borderId="5" xfId="0" applyBorder="1" applyAlignment="1">
      <alignment vertical="top" wrapText="1"/>
    </xf>
    <xf numFmtId="164" fontId="0" fillId="3" borderId="1" xfId="1" applyNumberFormat="1" applyFont="1" applyFill="1" applyBorder="1"/>
    <xf numFmtId="0" fontId="0" fillId="0" borderId="0" xfId="0" applyAlignment="1">
      <alignment horizontal="center"/>
    </xf>
    <xf numFmtId="43" fontId="0" fillId="0" borderId="0" xfId="1" applyFont="1"/>
    <xf numFmtId="0" fontId="0" fillId="0" borderId="1" xfId="0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emp" id="{183AE0D9-6912-4821-AC7D-0199550BDCA9}" userId="Temp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7" dT="2026-09-13T18:44:10.40" personId="{183AE0D9-6912-4821-AC7D-0199550BDCA9}" id="{B104E158-3A99-421E-81C6-D63FDE0B4414}">
    <text xml:space="preserve">Phase 2 Budget reallocation 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53397-1F96-43DD-8B98-AA3389D88261}">
  <dimension ref="A1:M14"/>
  <sheetViews>
    <sheetView topLeftCell="B1" zoomScale="90" zoomScaleNormal="90" workbookViewId="0">
      <selection activeCell="D15" sqref="D15"/>
    </sheetView>
  </sheetViews>
  <sheetFormatPr defaultRowHeight="14.4" x14ac:dyDescent="0.3"/>
  <cols>
    <col min="1" max="1" width="4.5546875" customWidth="1"/>
    <col min="2" max="2" width="9.88671875" bestFit="1" customWidth="1"/>
    <col min="3" max="3" width="31" customWidth="1"/>
    <col min="4" max="4" width="45" bestFit="1" customWidth="1"/>
    <col min="5" max="5" width="17.77734375" customWidth="1"/>
    <col min="6" max="6" width="15.5546875" hidden="1" customWidth="1"/>
    <col min="7" max="7" width="14.44140625" hidden="1" customWidth="1"/>
    <col min="8" max="8" width="15" bestFit="1" customWidth="1"/>
    <col min="9" max="10" width="13.77734375" bestFit="1" customWidth="1"/>
    <col min="11" max="11" width="12.44140625" bestFit="1" customWidth="1"/>
    <col min="12" max="12" width="20.109375" customWidth="1"/>
    <col min="13" max="13" width="46.88671875" bestFit="1" customWidth="1"/>
  </cols>
  <sheetData>
    <row r="1" spans="1:13" x14ac:dyDescent="0.3">
      <c r="A1" s="1"/>
      <c r="B1" s="1"/>
      <c r="C1" s="1"/>
      <c r="D1" s="1"/>
      <c r="E1" s="1"/>
      <c r="F1" s="1"/>
      <c r="G1" s="1"/>
      <c r="H1" s="2" t="s">
        <v>0</v>
      </c>
      <c r="I1" s="2"/>
      <c r="J1" s="2"/>
      <c r="K1" s="2"/>
      <c r="L1" s="1"/>
      <c r="M1" s="3"/>
    </row>
    <row r="2" spans="1:13" ht="28.8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3" t="s">
        <v>13</v>
      </c>
    </row>
    <row r="3" spans="1:13" ht="28.8" x14ac:dyDescent="0.3">
      <c r="A3" s="4">
        <v>1</v>
      </c>
      <c r="B3" s="5" t="s">
        <v>14</v>
      </c>
      <c r="C3" s="6" t="s">
        <v>15</v>
      </c>
      <c r="D3" s="6" t="s">
        <v>16</v>
      </c>
      <c r="E3" s="5" t="s">
        <v>17</v>
      </c>
      <c r="F3" s="5" t="s">
        <v>18</v>
      </c>
      <c r="G3" s="5" t="s">
        <v>19</v>
      </c>
      <c r="H3" s="7">
        <v>0</v>
      </c>
      <c r="I3" s="7"/>
      <c r="J3" s="7"/>
      <c r="K3" s="7"/>
      <c r="L3" s="8">
        <f t="shared" ref="L3:L7" si="0">SUM(H3:K3)</f>
        <v>0</v>
      </c>
      <c r="M3" s="5" t="s">
        <v>20</v>
      </c>
    </row>
    <row r="4" spans="1:13" ht="28.8" x14ac:dyDescent="0.3">
      <c r="A4" s="4"/>
      <c r="B4" s="5" t="s">
        <v>21</v>
      </c>
      <c r="C4" s="6" t="s">
        <v>22</v>
      </c>
      <c r="D4" s="6" t="s">
        <v>23</v>
      </c>
      <c r="E4" s="5" t="s">
        <v>17</v>
      </c>
      <c r="F4" s="5" t="s">
        <v>18</v>
      </c>
      <c r="G4" s="5" t="s">
        <v>19</v>
      </c>
      <c r="H4" s="7">
        <v>25000</v>
      </c>
      <c r="I4" s="7"/>
      <c r="J4" s="7">
        <v>-25000</v>
      </c>
      <c r="K4" s="7"/>
      <c r="L4" s="8">
        <f t="shared" si="0"/>
        <v>0</v>
      </c>
      <c r="M4" s="5" t="s">
        <v>24</v>
      </c>
    </row>
    <row r="5" spans="1:13" ht="28.8" x14ac:dyDescent="0.3">
      <c r="A5" s="4">
        <v>2</v>
      </c>
      <c r="B5" s="5" t="s">
        <v>25</v>
      </c>
      <c r="C5" s="6" t="s">
        <v>26</v>
      </c>
      <c r="D5" s="6" t="s">
        <v>27</v>
      </c>
      <c r="E5" s="5" t="s">
        <v>17</v>
      </c>
      <c r="F5" s="5" t="s">
        <v>28</v>
      </c>
      <c r="G5" s="5" t="s">
        <v>19</v>
      </c>
      <c r="H5" s="7"/>
      <c r="I5" s="7">
        <v>170000</v>
      </c>
      <c r="J5" s="7"/>
      <c r="K5" s="7"/>
      <c r="L5" s="8">
        <f t="shared" si="0"/>
        <v>170000</v>
      </c>
      <c r="M5" s="5" t="s">
        <v>29</v>
      </c>
    </row>
    <row r="6" spans="1:13" ht="72" x14ac:dyDescent="0.3">
      <c r="A6" s="4">
        <v>3</v>
      </c>
      <c r="B6" s="5" t="s">
        <v>30</v>
      </c>
      <c r="C6" s="6" t="s">
        <v>31</v>
      </c>
      <c r="D6" s="6" t="s">
        <v>32</v>
      </c>
      <c r="E6" s="5" t="s">
        <v>17</v>
      </c>
      <c r="F6" s="5" t="s">
        <v>28</v>
      </c>
      <c r="G6" s="5" t="s">
        <v>19</v>
      </c>
      <c r="H6" s="7"/>
      <c r="I6" s="7"/>
      <c r="J6" s="7"/>
      <c r="K6" s="7"/>
      <c r="L6" s="8">
        <f t="shared" si="0"/>
        <v>0</v>
      </c>
      <c r="M6" s="6" t="s">
        <v>33</v>
      </c>
    </row>
    <row r="7" spans="1:13" ht="28.8" x14ac:dyDescent="0.3">
      <c r="A7" s="4"/>
      <c r="B7" s="5"/>
      <c r="C7" s="6"/>
      <c r="D7" s="6" t="s">
        <v>34</v>
      </c>
      <c r="E7" s="5" t="s">
        <v>17</v>
      </c>
      <c r="F7" s="5" t="s">
        <v>18</v>
      </c>
      <c r="G7" s="5" t="s">
        <v>19</v>
      </c>
      <c r="H7" s="7">
        <v>-75000</v>
      </c>
      <c r="I7" s="7">
        <v>-125000</v>
      </c>
      <c r="J7" s="7">
        <v>-20000</v>
      </c>
      <c r="K7" s="7">
        <v>-10000</v>
      </c>
      <c r="L7" s="8">
        <f t="shared" si="0"/>
        <v>-230000</v>
      </c>
      <c r="M7" s="6" t="s">
        <v>35</v>
      </c>
    </row>
    <row r="8" spans="1:13" ht="15" thickBot="1" x14ac:dyDescent="0.35">
      <c r="A8" t="s">
        <v>36</v>
      </c>
      <c r="H8" s="9">
        <f>SUM(H3:H7)</f>
        <v>-50000</v>
      </c>
      <c r="I8" s="9">
        <f>SUM(I3:I7)</f>
        <v>45000</v>
      </c>
      <c r="J8" s="9">
        <f>SUM(J3:J7)</f>
        <v>-45000</v>
      </c>
      <c r="K8" s="9">
        <f>SUM(K3:K7)</f>
        <v>-10000</v>
      </c>
      <c r="L8" s="10">
        <f>SUM(L3:L7)</f>
        <v>-60000</v>
      </c>
    </row>
    <row r="9" spans="1:13" ht="15" thickTop="1" x14ac:dyDescent="0.3"/>
    <row r="11" spans="1:13" x14ac:dyDescent="0.3">
      <c r="H11" t="s">
        <v>37</v>
      </c>
      <c r="L11" s="11">
        <v>170000</v>
      </c>
    </row>
    <row r="12" spans="1:13" x14ac:dyDescent="0.3">
      <c r="H12" t="s">
        <v>38</v>
      </c>
      <c r="L12" s="12">
        <f>L8</f>
        <v>-60000</v>
      </c>
    </row>
    <row r="13" spans="1:13" ht="15" thickBot="1" x14ac:dyDescent="0.35">
      <c r="H13" s="13" t="s">
        <v>39</v>
      </c>
      <c r="L13" s="14">
        <f>L11-L12</f>
        <v>230000</v>
      </c>
    </row>
    <row r="14" spans="1:13" ht="15" thickTop="1" x14ac:dyDescent="0.3"/>
  </sheetData>
  <mergeCells count="1">
    <mergeCell ref="H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63369-12E4-482A-9CBC-A7987E01C213}">
  <sheetPr>
    <pageSetUpPr fitToPage="1"/>
  </sheetPr>
  <dimension ref="A1:M45"/>
  <sheetViews>
    <sheetView tabSelected="1" topLeftCell="C1" zoomScale="90" zoomScaleNormal="90" zoomScaleSheetLayoutView="80" workbookViewId="0">
      <pane ySplit="2" topLeftCell="A32" activePane="bottomLeft" state="frozen"/>
      <selection activeCell="B1" sqref="B1"/>
      <selection pane="bottomLeft" activeCell="D44" sqref="D44"/>
    </sheetView>
  </sheetViews>
  <sheetFormatPr defaultRowHeight="14.4" x14ac:dyDescent="0.3"/>
  <cols>
    <col min="1" max="1" width="4.5546875" customWidth="1"/>
    <col min="2" max="2" width="9.88671875" bestFit="1" customWidth="1"/>
    <col min="3" max="3" width="31" customWidth="1"/>
    <col min="4" max="4" width="61.6640625" customWidth="1"/>
    <col min="5" max="5" width="17.77734375" customWidth="1"/>
    <col min="6" max="6" width="15.33203125" hidden="1" customWidth="1"/>
    <col min="7" max="7" width="15.6640625" bestFit="1" customWidth="1"/>
    <col min="8" max="8" width="15" customWidth="1"/>
    <col min="9" max="11" width="14.21875" bestFit="1" customWidth="1"/>
    <col min="12" max="12" width="20.44140625" customWidth="1"/>
    <col min="13" max="13" width="36" customWidth="1"/>
  </cols>
  <sheetData>
    <row r="1" spans="1:13" x14ac:dyDescent="0.3">
      <c r="A1" s="1"/>
      <c r="B1" s="1"/>
      <c r="C1" s="1"/>
      <c r="D1" s="1"/>
      <c r="E1" s="1"/>
      <c r="F1" s="1"/>
      <c r="G1" s="1"/>
      <c r="H1" s="2" t="s">
        <v>0</v>
      </c>
      <c r="I1" s="2"/>
      <c r="J1" s="2"/>
      <c r="K1" s="2"/>
      <c r="L1" s="1"/>
      <c r="M1" s="3"/>
    </row>
    <row r="2" spans="1:13" ht="28.8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5" t="s">
        <v>13</v>
      </c>
    </row>
    <row r="3" spans="1:13" ht="28.8" x14ac:dyDescent="0.3">
      <c r="A3" s="5">
        <v>1</v>
      </c>
      <c r="B3" s="5" t="s">
        <v>14</v>
      </c>
      <c r="C3" s="6" t="s">
        <v>15</v>
      </c>
      <c r="D3" s="6" t="s">
        <v>40</v>
      </c>
      <c r="E3" s="5" t="s">
        <v>41</v>
      </c>
      <c r="F3" s="5" t="s">
        <v>18</v>
      </c>
      <c r="G3" s="5" t="s">
        <v>19</v>
      </c>
      <c r="H3" s="7">
        <v>10000</v>
      </c>
      <c r="I3" s="7">
        <v>10000</v>
      </c>
      <c r="J3" s="7">
        <v>20000</v>
      </c>
      <c r="K3" s="7">
        <v>20000</v>
      </c>
      <c r="L3" s="16">
        <f>SUM(H3:K3)</f>
        <v>60000</v>
      </c>
      <c r="M3" s="5" t="s">
        <v>42</v>
      </c>
    </row>
    <row r="4" spans="1:13" ht="28.8" x14ac:dyDescent="0.3">
      <c r="A4" s="5"/>
      <c r="B4" s="5"/>
      <c r="C4" s="6"/>
      <c r="D4" s="6" t="s">
        <v>43</v>
      </c>
      <c r="E4" s="5" t="s">
        <v>41</v>
      </c>
      <c r="F4" s="5" t="s">
        <v>18</v>
      </c>
      <c r="G4" s="5" t="s">
        <v>19</v>
      </c>
      <c r="H4" s="7">
        <v>10000</v>
      </c>
      <c r="I4" s="7"/>
      <c r="J4" s="7"/>
      <c r="K4" s="7"/>
      <c r="L4" s="16">
        <f t="shared" ref="L4:L35" si="0">SUM(H4:K4)</f>
        <v>10000</v>
      </c>
      <c r="M4" s="5" t="s">
        <v>44</v>
      </c>
    </row>
    <row r="5" spans="1:13" x14ac:dyDescent="0.3">
      <c r="A5" s="5"/>
      <c r="B5" s="5"/>
      <c r="C5" s="6"/>
      <c r="D5" s="6" t="s">
        <v>45</v>
      </c>
      <c r="E5" s="5" t="s">
        <v>41</v>
      </c>
      <c r="F5" s="5" t="s">
        <v>18</v>
      </c>
      <c r="G5" s="5" t="s">
        <v>19</v>
      </c>
      <c r="H5" s="7">
        <v>5000</v>
      </c>
      <c r="I5" s="7">
        <v>10000</v>
      </c>
      <c r="J5" s="7">
        <v>10000</v>
      </c>
      <c r="K5" s="7">
        <v>10000</v>
      </c>
      <c r="L5" s="16">
        <f t="shared" si="0"/>
        <v>35000</v>
      </c>
      <c r="M5" s="5" t="s">
        <v>46</v>
      </c>
    </row>
    <row r="6" spans="1:13" ht="28.8" x14ac:dyDescent="0.3">
      <c r="A6" s="5"/>
      <c r="B6" s="5"/>
      <c r="C6" s="6"/>
      <c r="D6" s="6" t="s">
        <v>47</v>
      </c>
      <c r="E6" s="5"/>
      <c r="F6" s="5"/>
      <c r="G6" s="5"/>
      <c r="H6" s="7"/>
      <c r="I6" s="7">
        <v>100000</v>
      </c>
      <c r="J6" s="7">
        <v>50000</v>
      </c>
      <c r="K6" s="7">
        <v>50000</v>
      </c>
      <c r="L6" s="16">
        <f t="shared" si="0"/>
        <v>200000</v>
      </c>
      <c r="M6" s="6" t="s">
        <v>48</v>
      </c>
    </row>
    <row r="7" spans="1:13" ht="28.8" x14ac:dyDescent="0.3">
      <c r="A7" s="5"/>
      <c r="B7" s="5" t="s">
        <v>21</v>
      </c>
      <c r="C7" s="6" t="s">
        <v>22</v>
      </c>
      <c r="D7" s="6" t="s">
        <v>23</v>
      </c>
      <c r="E7" s="5" t="s">
        <v>41</v>
      </c>
      <c r="F7" s="5" t="s">
        <v>18</v>
      </c>
      <c r="G7" s="5" t="s">
        <v>19</v>
      </c>
      <c r="H7" s="7">
        <v>67130</v>
      </c>
      <c r="I7" s="7">
        <v>100000</v>
      </c>
      <c r="J7" s="7">
        <v>150000</v>
      </c>
      <c r="K7" s="7">
        <v>100000</v>
      </c>
      <c r="L7" s="16">
        <f t="shared" si="0"/>
        <v>417130</v>
      </c>
      <c r="M7" s="5" t="s">
        <v>49</v>
      </c>
    </row>
    <row r="8" spans="1:13" x14ac:dyDescent="0.3">
      <c r="A8" s="5"/>
      <c r="B8" s="5"/>
      <c r="C8" s="6"/>
      <c r="D8" s="6" t="s">
        <v>50</v>
      </c>
      <c r="E8" s="5" t="s">
        <v>41</v>
      </c>
      <c r="F8" s="5" t="s">
        <v>18</v>
      </c>
      <c r="G8" s="5" t="s">
        <v>19</v>
      </c>
      <c r="H8" s="7">
        <v>60000</v>
      </c>
      <c r="I8" s="7">
        <v>100000</v>
      </c>
      <c r="J8" s="7">
        <v>100000</v>
      </c>
      <c r="K8" s="7">
        <v>120000</v>
      </c>
      <c r="L8" s="16">
        <f t="shared" si="0"/>
        <v>380000</v>
      </c>
      <c r="M8" s="5" t="s">
        <v>49</v>
      </c>
    </row>
    <row r="9" spans="1:13" x14ac:dyDescent="0.3">
      <c r="A9" s="5"/>
      <c r="B9" s="5"/>
      <c r="C9" s="6"/>
      <c r="D9" s="6" t="s">
        <v>51</v>
      </c>
      <c r="E9" s="5" t="s">
        <v>41</v>
      </c>
      <c r="F9" s="5" t="s">
        <v>18</v>
      </c>
      <c r="G9" s="5" t="s">
        <v>19</v>
      </c>
      <c r="H9" s="7">
        <v>20000</v>
      </c>
      <c r="I9" s="7">
        <v>10000</v>
      </c>
      <c r="J9" s="7">
        <v>20000</v>
      </c>
      <c r="K9" s="7">
        <v>10000</v>
      </c>
      <c r="L9" s="16">
        <f t="shared" si="0"/>
        <v>60000</v>
      </c>
      <c r="M9" s="5" t="s">
        <v>49</v>
      </c>
    </row>
    <row r="10" spans="1:13" ht="28.8" x14ac:dyDescent="0.3">
      <c r="A10" s="5"/>
      <c r="B10" s="5" t="s">
        <v>52</v>
      </c>
      <c r="C10" s="6" t="s">
        <v>53</v>
      </c>
      <c r="D10" s="6" t="s">
        <v>54</v>
      </c>
      <c r="E10" s="5" t="s">
        <v>41</v>
      </c>
      <c r="F10" s="5" t="s">
        <v>18</v>
      </c>
      <c r="G10" s="5" t="s">
        <v>19</v>
      </c>
      <c r="H10" s="7">
        <v>20000</v>
      </c>
      <c r="I10" s="7">
        <f>37500+100000</f>
        <v>137500</v>
      </c>
      <c r="J10" s="7">
        <f>37500+30000</f>
        <v>67500</v>
      </c>
      <c r="K10" s="7">
        <f>75000+37500+30000</f>
        <v>142500</v>
      </c>
      <c r="L10" s="16">
        <f t="shared" si="0"/>
        <v>367500</v>
      </c>
      <c r="M10" s="5" t="s">
        <v>55</v>
      </c>
    </row>
    <row r="11" spans="1:13" x14ac:dyDescent="0.3">
      <c r="A11" s="5"/>
      <c r="B11" s="5"/>
      <c r="C11" s="6"/>
      <c r="D11" s="6" t="s">
        <v>56</v>
      </c>
      <c r="E11" s="5" t="s">
        <v>41</v>
      </c>
      <c r="F11" s="5" t="s">
        <v>18</v>
      </c>
      <c r="G11" s="5" t="s">
        <v>19</v>
      </c>
      <c r="H11" s="7">
        <v>5000</v>
      </c>
      <c r="I11" s="7">
        <v>15000</v>
      </c>
      <c r="J11" s="7">
        <v>25000</v>
      </c>
      <c r="K11" s="7">
        <v>15000</v>
      </c>
      <c r="L11" s="16">
        <f t="shared" si="0"/>
        <v>60000</v>
      </c>
      <c r="M11" s="5" t="s">
        <v>56</v>
      </c>
    </row>
    <row r="12" spans="1:13" ht="28.8" x14ac:dyDescent="0.3">
      <c r="A12" s="5"/>
      <c r="B12" s="5" t="s">
        <v>57</v>
      </c>
      <c r="C12" s="6" t="s">
        <v>58</v>
      </c>
      <c r="D12" s="6" t="s">
        <v>59</v>
      </c>
      <c r="E12" s="5" t="s">
        <v>41</v>
      </c>
      <c r="F12" s="5" t="s">
        <v>18</v>
      </c>
      <c r="G12" s="5" t="s">
        <v>19</v>
      </c>
      <c r="H12" s="7"/>
      <c r="I12" s="7">
        <v>134977</v>
      </c>
      <c r="J12" s="7">
        <v>134977</v>
      </c>
      <c r="K12" s="7">
        <v>134977</v>
      </c>
      <c r="L12" s="16">
        <f t="shared" si="0"/>
        <v>404931</v>
      </c>
      <c r="M12" s="5" t="s">
        <v>60</v>
      </c>
    </row>
    <row r="13" spans="1:13" ht="28.8" x14ac:dyDescent="0.3">
      <c r="A13" s="5"/>
      <c r="B13" s="5" t="s">
        <v>61</v>
      </c>
      <c r="C13" s="6" t="s">
        <v>62</v>
      </c>
      <c r="D13" s="6" t="s">
        <v>63</v>
      </c>
      <c r="E13" s="5" t="s">
        <v>41</v>
      </c>
      <c r="F13" s="5" t="s">
        <v>18</v>
      </c>
      <c r="G13" s="5" t="s">
        <v>19</v>
      </c>
      <c r="H13" s="7"/>
      <c r="I13" s="7">
        <v>50000</v>
      </c>
      <c r="J13" s="7">
        <v>100000</v>
      </c>
      <c r="K13" s="7">
        <v>100000</v>
      </c>
      <c r="L13" s="16">
        <f t="shared" si="0"/>
        <v>250000</v>
      </c>
      <c r="M13" s="5" t="s">
        <v>64</v>
      </c>
    </row>
    <row r="14" spans="1:13" ht="28.8" x14ac:dyDescent="0.3">
      <c r="A14" s="5"/>
      <c r="B14" s="5" t="s">
        <v>65</v>
      </c>
      <c r="C14" s="6" t="s">
        <v>66</v>
      </c>
      <c r="D14" s="6" t="s">
        <v>67</v>
      </c>
      <c r="E14" s="5" t="s">
        <v>41</v>
      </c>
      <c r="F14" s="5" t="s">
        <v>18</v>
      </c>
      <c r="G14" s="5" t="s">
        <v>19</v>
      </c>
      <c r="H14" s="7"/>
      <c r="I14" s="7">
        <v>30000</v>
      </c>
      <c r="J14" s="7"/>
      <c r="K14" s="7"/>
      <c r="L14" s="16">
        <f t="shared" si="0"/>
        <v>30000</v>
      </c>
      <c r="M14" s="5" t="s">
        <v>68</v>
      </c>
    </row>
    <row r="15" spans="1:13" ht="28.8" x14ac:dyDescent="0.3">
      <c r="A15" s="5"/>
      <c r="B15" s="5" t="s">
        <v>69</v>
      </c>
      <c r="C15" s="6" t="s">
        <v>70</v>
      </c>
      <c r="D15" s="6" t="s">
        <v>71</v>
      </c>
      <c r="E15" s="5"/>
      <c r="F15" s="5"/>
      <c r="G15" s="5"/>
      <c r="H15" s="7"/>
      <c r="I15" s="7">
        <v>200000</v>
      </c>
      <c r="J15" s="7">
        <v>200000</v>
      </c>
      <c r="K15" s="7"/>
      <c r="L15" s="16">
        <f t="shared" si="0"/>
        <v>400000</v>
      </c>
      <c r="M15" s="5" t="s">
        <v>72</v>
      </c>
    </row>
    <row r="16" spans="1:13" x14ac:dyDescent="0.3">
      <c r="A16" s="5"/>
      <c r="B16" s="5"/>
      <c r="C16" s="6"/>
      <c r="D16" s="6" t="s">
        <v>73</v>
      </c>
      <c r="E16" s="5"/>
      <c r="F16" s="5"/>
      <c r="G16" s="5"/>
      <c r="H16" s="7"/>
      <c r="I16" s="7">
        <v>50000</v>
      </c>
      <c r="J16" s="7"/>
      <c r="K16" s="7"/>
      <c r="L16" s="16">
        <f t="shared" si="0"/>
        <v>50000</v>
      </c>
      <c r="M16" s="5" t="s">
        <v>68</v>
      </c>
    </row>
    <row r="17" spans="1:13" ht="28.8" x14ac:dyDescent="0.3">
      <c r="A17" s="5"/>
      <c r="B17" s="5" t="s">
        <v>25</v>
      </c>
      <c r="C17" s="6" t="s">
        <v>26</v>
      </c>
      <c r="D17" s="6" t="s">
        <v>27</v>
      </c>
      <c r="E17" s="5" t="s">
        <v>41</v>
      </c>
      <c r="F17" s="5" t="s">
        <v>74</v>
      </c>
      <c r="G17" s="5" t="s">
        <v>19</v>
      </c>
      <c r="H17" s="7"/>
      <c r="I17" s="7">
        <v>300000</v>
      </c>
      <c r="J17" s="7"/>
      <c r="K17" s="7"/>
      <c r="L17" s="16">
        <f t="shared" si="0"/>
        <v>300000</v>
      </c>
      <c r="M17" s="5"/>
    </row>
    <row r="18" spans="1:13" ht="28.8" x14ac:dyDescent="0.3">
      <c r="A18" s="5"/>
      <c r="B18" s="5"/>
      <c r="C18" s="6"/>
      <c r="D18" s="6" t="s">
        <v>75</v>
      </c>
      <c r="E18" s="5" t="s">
        <v>41</v>
      </c>
      <c r="F18" s="5" t="s">
        <v>18</v>
      </c>
      <c r="G18" s="5" t="s">
        <v>19</v>
      </c>
      <c r="H18" s="7"/>
      <c r="I18" s="7">
        <v>100000</v>
      </c>
      <c r="J18" s="7"/>
      <c r="K18" s="7"/>
      <c r="L18" s="16">
        <f t="shared" si="0"/>
        <v>100000</v>
      </c>
      <c r="M18" s="5"/>
    </row>
    <row r="19" spans="1:13" ht="43.2" x14ac:dyDescent="0.3">
      <c r="A19" s="5"/>
      <c r="B19" s="5" t="s">
        <v>76</v>
      </c>
      <c r="C19" s="6" t="s">
        <v>77</v>
      </c>
      <c r="D19" s="6" t="s">
        <v>78</v>
      </c>
      <c r="E19" s="5" t="s">
        <v>41</v>
      </c>
      <c r="F19" s="5" t="s">
        <v>18</v>
      </c>
      <c r="G19" s="5" t="s">
        <v>19</v>
      </c>
      <c r="H19" s="7">
        <v>100000</v>
      </c>
      <c r="I19" s="7"/>
      <c r="J19" s="7">
        <v>200000</v>
      </c>
      <c r="K19" s="7"/>
      <c r="L19" s="16">
        <f t="shared" si="0"/>
        <v>300000</v>
      </c>
      <c r="M19" s="5"/>
    </row>
    <row r="20" spans="1:13" ht="43.2" x14ac:dyDescent="0.3">
      <c r="A20" s="5"/>
      <c r="B20" s="5" t="s">
        <v>79</v>
      </c>
      <c r="C20" s="6" t="s">
        <v>80</v>
      </c>
      <c r="D20" s="6" t="s">
        <v>81</v>
      </c>
      <c r="E20" s="5" t="s">
        <v>41</v>
      </c>
      <c r="F20" s="5" t="s">
        <v>18</v>
      </c>
      <c r="G20" s="5" t="s">
        <v>19</v>
      </c>
      <c r="H20" s="17">
        <f>12000+5000</f>
        <v>17000</v>
      </c>
      <c r="I20" s="17">
        <v>150000</v>
      </c>
      <c r="J20" s="17"/>
      <c r="K20" s="17"/>
      <c r="L20" s="16">
        <f t="shared" si="0"/>
        <v>167000</v>
      </c>
      <c r="M20" s="6" t="s">
        <v>82</v>
      </c>
    </row>
    <row r="21" spans="1:13" ht="28.8" x14ac:dyDescent="0.3">
      <c r="A21" s="5"/>
      <c r="B21" s="5" t="s">
        <v>83</v>
      </c>
      <c r="C21" s="6" t="s">
        <v>84</v>
      </c>
      <c r="D21" s="6" t="s">
        <v>85</v>
      </c>
      <c r="E21" s="5" t="s">
        <v>41</v>
      </c>
      <c r="F21" s="5" t="s">
        <v>18</v>
      </c>
      <c r="G21" s="5" t="s">
        <v>19</v>
      </c>
      <c r="H21" s="7"/>
      <c r="I21" s="7">
        <v>110000</v>
      </c>
      <c r="J21" s="7">
        <v>110000</v>
      </c>
      <c r="K21" s="7"/>
      <c r="L21" s="16">
        <f t="shared" si="0"/>
        <v>220000</v>
      </c>
      <c r="M21" s="5" t="s">
        <v>68</v>
      </c>
    </row>
    <row r="22" spans="1:13" x14ac:dyDescent="0.3">
      <c r="A22" s="5"/>
      <c r="B22" s="5"/>
      <c r="C22" s="6"/>
      <c r="D22" s="6" t="s">
        <v>86</v>
      </c>
      <c r="E22" s="5" t="s">
        <v>41</v>
      </c>
      <c r="F22" s="5" t="s">
        <v>18</v>
      </c>
      <c r="G22" s="5" t="s">
        <v>19</v>
      </c>
      <c r="H22" s="7"/>
      <c r="I22" s="7">
        <v>100000</v>
      </c>
      <c r="J22" s="7">
        <v>100000</v>
      </c>
      <c r="K22" s="7">
        <v>200000</v>
      </c>
      <c r="L22" s="16">
        <f t="shared" si="0"/>
        <v>400000</v>
      </c>
      <c r="M22" s="5"/>
    </row>
    <row r="23" spans="1:13" ht="43.2" x14ac:dyDescent="0.3">
      <c r="A23" s="5"/>
      <c r="B23" s="5" t="s">
        <v>87</v>
      </c>
      <c r="C23" s="6" t="s">
        <v>88</v>
      </c>
      <c r="D23" s="6" t="s">
        <v>89</v>
      </c>
      <c r="E23" s="5" t="s">
        <v>41</v>
      </c>
      <c r="F23" s="5" t="s">
        <v>18</v>
      </c>
      <c r="G23" s="5" t="s">
        <v>90</v>
      </c>
      <c r="H23" s="7"/>
      <c r="I23" s="7">
        <v>40000</v>
      </c>
      <c r="J23" s="7">
        <v>40000</v>
      </c>
      <c r="K23" s="7"/>
      <c r="L23" s="16">
        <f t="shared" si="0"/>
        <v>80000</v>
      </c>
      <c r="M23" s="6" t="s">
        <v>91</v>
      </c>
    </row>
    <row r="24" spans="1:13" ht="72" x14ac:dyDescent="0.3">
      <c r="A24" s="5">
        <v>3</v>
      </c>
      <c r="B24" s="5" t="s">
        <v>30</v>
      </c>
      <c r="C24" s="6" t="s">
        <v>31</v>
      </c>
      <c r="D24" s="6" t="s">
        <v>92</v>
      </c>
      <c r="E24" s="5" t="s">
        <v>41</v>
      </c>
      <c r="F24" s="5" t="s">
        <v>18</v>
      </c>
      <c r="G24" s="5" t="s">
        <v>19</v>
      </c>
      <c r="H24" s="7">
        <v>100000</v>
      </c>
      <c r="I24" s="7">
        <v>100000</v>
      </c>
      <c r="J24" s="7">
        <v>100000</v>
      </c>
      <c r="K24" s="7">
        <v>100000</v>
      </c>
      <c r="L24" s="16">
        <f t="shared" si="0"/>
        <v>400000</v>
      </c>
      <c r="M24" s="5"/>
    </row>
    <row r="25" spans="1:13" ht="28.8" x14ac:dyDescent="0.3">
      <c r="A25" s="5"/>
      <c r="B25" s="5"/>
      <c r="C25" s="6"/>
      <c r="D25" s="6" t="s">
        <v>34</v>
      </c>
      <c r="E25" s="5" t="s">
        <v>41</v>
      </c>
      <c r="F25" s="5" t="s">
        <v>18</v>
      </c>
      <c r="G25" s="5" t="s">
        <v>19</v>
      </c>
      <c r="H25" s="7"/>
      <c r="I25" s="7">
        <v>415000</v>
      </c>
      <c r="J25" s="7">
        <v>271500</v>
      </c>
      <c r="K25" s="7">
        <v>20000</v>
      </c>
      <c r="L25" s="16">
        <f t="shared" si="0"/>
        <v>706500</v>
      </c>
      <c r="M25" s="6" t="s">
        <v>93</v>
      </c>
    </row>
    <row r="26" spans="1:13" ht="28.8" x14ac:dyDescent="0.3">
      <c r="A26" s="5"/>
      <c r="B26" s="5" t="s">
        <v>94</v>
      </c>
      <c r="C26" s="6" t="s">
        <v>95</v>
      </c>
      <c r="D26" s="6" t="s">
        <v>96</v>
      </c>
      <c r="E26" s="5" t="s">
        <v>41</v>
      </c>
      <c r="F26" s="5" t="s">
        <v>18</v>
      </c>
      <c r="G26" s="5" t="s">
        <v>19</v>
      </c>
      <c r="H26" s="7"/>
      <c r="I26" s="7">
        <v>30000</v>
      </c>
      <c r="J26" s="7"/>
      <c r="K26" s="7"/>
      <c r="L26" s="16">
        <f t="shared" si="0"/>
        <v>30000</v>
      </c>
      <c r="M26" s="6" t="s">
        <v>97</v>
      </c>
    </row>
    <row r="27" spans="1:13" ht="43.2" x14ac:dyDescent="0.3">
      <c r="A27" s="5">
        <v>4</v>
      </c>
      <c r="B27" s="5" t="s">
        <v>98</v>
      </c>
      <c r="C27" s="6" t="s">
        <v>99</v>
      </c>
      <c r="D27" s="6" t="s">
        <v>100</v>
      </c>
      <c r="E27" s="5" t="s">
        <v>41</v>
      </c>
      <c r="F27" s="6" t="s">
        <v>101</v>
      </c>
      <c r="G27" s="5" t="s">
        <v>19</v>
      </c>
      <c r="H27" s="7"/>
      <c r="I27" s="7">
        <v>500000</v>
      </c>
      <c r="J27" s="7">
        <v>800000</v>
      </c>
      <c r="K27" s="7">
        <v>800000</v>
      </c>
      <c r="L27" s="16">
        <f t="shared" si="0"/>
        <v>2100000</v>
      </c>
      <c r="M27" s="5" t="s">
        <v>68</v>
      </c>
    </row>
    <row r="28" spans="1:13" ht="28.8" x14ac:dyDescent="0.3">
      <c r="A28" s="5"/>
      <c r="B28" s="5"/>
      <c r="C28" s="6"/>
      <c r="D28" s="6" t="s">
        <v>102</v>
      </c>
      <c r="E28" s="5" t="s">
        <v>41</v>
      </c>
      <c r="F28" s="5" t="s">
        <v>18</v>
      </c>
      <c r="G28" s="5" t="s">
        <v>19</v>
      </c>
      <c r="H28" s="7"/>
      <c r="I28" s="7">
        <v>600000</v>
      </c>
      <c r="J28" s="7">
        <v>200000</v>
      </c>
      <c r="K28" s="7"/>
      <c r="L28" s="16">
        <f t="shared" si="0"/>
        <v>800000</v>
      </c>
      <c r="M28" s="6" t="s">
        <v>103</v>
      </c>
    </row>
    <row r="29" spans="1:13" x14ac:dyDescent="0.3">
      <c r="A29" s="5"/>
      <c r="B29" s="5" t="s">
        <v>104</v>
      </c>
      <c r="C29" s="6" t="s">
        <v>105</v>
      </c>
      <c r="D29" s="6" t="s">
        <v>106</v>
      </c>
      <c r="E29" s="5" t="s">
        <v>41</v>
      </c>
      <c r="F29" s="5" t="s">
        <v>18</v>
      </c>
      <c r="G29" s="5" t="s">
        <v>19</v>
      </c>
      <c r="H29" s="7"/>
      <c r="I29" s="7">
        <v>350000</v>
      </c>
      <c r="J29" s="7">
        <v>350000</v>
      </c>
      <c r="K29" s="7">
        <v>350000</v>
      </c>
      <c r="L29" s="16">
        <f t="shared" si="0"/>
        <v>1050000</v>
      </c>
      <c r="M29" s="5"/>
    </row>
    <row r="30" spans="1:13" x14ac:dyDescent="0.3">
      <c r="A30" s="5"/>
      <c r="B30" s="5" t="s">
        <v>107</v>
      </c>
      <c r="C30" s="6" t="s">
        <v>108</v>
      </c>
      <c r="D30" s="6" t="s">
        <v>109</v>
      </c>
      <c r="E30" s="5" t="s">
        <v>41</v>
      </c>
      <c r="F30" s="5" t="s">
        <v>18</v>
      </c>
      <c r="G30" s="5" t="s">
        <v>19</v>
      </c>
      <c r="H30" s="7"/>
      <c r="I30" s="7">
        <v>100000</v>
      </c>
      <c r="J30" s="7"/>
      <c r="K30" s="7"/>
      <c r="L30" s="16">
        <f t="shared" si="0"/>
        <v>100000</v>
      </c>
      <c r="M30" s="5" t="s">
        <v>68</v>
      </c>
    </row>
    <row r="31" spans="1:13" ht="28.8" x14ac:dyDescent="0.3">
      <c r="A31" s="5"/>
      <c r="B31" s="5" t="s">
        <v>110</v>
      </c>
      <c r="C31" s="6" t="s">
        <v>111</v>
      </c>
      <c r="D31" s="6" t="s">
        <v>112</v>
      </c>
      <c r="E31" s="5" t="s">
        <v>41</v>
      </c>
      <c r="F31" s="5" t="s">
        <v>18</v>
      </c>
      <c r="G31" s="5" t="s">
        <v>19</v>
      </c>
      <c r="H31" s="7"/>
      <c r="I31" s="7">
        <v>100000</v>
      </c>
      <c r="J31" s="7">
        <v>170000</v>
      </c>
      <c r="K31" s="7">
        <v>170000</v>
      </c>
      <c r="L31" s="16">
        <f t="shared" si="0"/>
        <v>440000</v>
      </c>
      <c r="M31" s="6" t="s">
        <v>113</v>
      </c>
    </row>
    <row r="32" spans="1:13" ht="57.6" x14ac:dyDescent="0.3">
      <c r="A32" s="5">
        <v>5</v>
      </c>
      <c r="B32" s="5" t="s">
        <v>114</v>
      </c>
      <c r="C32" s="6" t="s">
        <v>115</v>
      </c>
      <c r="D32" s="6" t="s">
        <v>116</v>
      </c>
      <c r="E32" s="5" t="s">
        <v>41</v>
      </c>
      <c r="F32" s="5" t="s">
        <v>18</v>
      </c>
      <c r="G32" s="5" t="s">
        <v>19</v>
      </c>
      <c r="H32" s="7"/>
      <c r="I32" s="7"/>
      <c r="J32" s="7"/>
      <c r="K32" s="7">
        <v>80000</v>
      </c>
      <c r="L32" s="16">
        <f t="shared" si="0"/>
        <v>80000</v>
      </c>
      <c r="M32" s="5" t="s">
        <v>68</v>
      </c>
    </row>
    <row r="33" spans="1:13" ht="43.2" x14ac:dyDescent="0.3">
      <c r="A33" s="5"/>
      <c r="B33" s="5"/>
      <c r="C33" s="6"/>
      <c r="D33" s="6" t="s">
        <v>117</v>
      </c>
      <c r="E33" s="5" t="s">
        <v>41</v>
      </c>
      <c r="F33" s="5" t="s">
        <v>18</v>
      </c>
      <c r="G33" s="5" t="s">
        <v>19</v>
      </c>
      <c r="H33" s="7"/>
      <c r="I33" s="7"/>
      <c r="J33" s="7"/>
      <c r="K33" s="7">
        <v>50000</v>
      </c>
      <c r="L33" s="16">
        <f t="shared" si="0"/>
        <v>50000</v>
      </c>
      <c r="M33" s="5" t="s">
        <v>68</v>
      </c>
    </row>
    <row r="34" spans="1:13" ht="28.8" x14ac:dyDescent="0.3">
      <c r="A34" s="5"/>
      <c r="B34" s="5" t="s">
        <v>118</v>
      </c>
      <c r="C34" s="6" t="s">
        <v>119</v>
      </c>
      <c r="D34" s="6" t="s">
        <v>120</v>
      </c>
      <c r="E34" s="5" t="s">
        <v>41</v>
      </c>
      <c r="F34" s="5" t="s">
        <v>18</v>
      </c>
      <c r="G34" s="5" t="s">
        <v>19</v>
      </c>
      <c r="H34" s="7"/>
      <c r="I34" s="7">
        <v>50000</v>
      </c>
      <c r="J34" s="7">
        <v>100000</v>
      </c>
      <c r="K34" s="7"/>
      <c r="L34" s="16">
        <f t="shared" si="0"/>
        <v>150000</v>
      </c>
      <c r="M34" s="5" t="s">
        <v>68</v>
      </c>
    </row>
    <row r="35" spans="1:13" ht="72" x14ac:dyDescent="0.3">
      <c r="A35" s="5"/>
      <c r="B35" s="5" t="s">
        <v>121</v>
      </c>
      <c r="C35" s="6" t="s">
        <v>122</v>
      </c>
      <c r="D35" s="6" t="s">
        <v>123</v>
      </c>
      <c r="E35" s="5" t="s">
        <v>41</v>
      </c>
      <c r="F35" s="5" t="s">
        <v>18</v>
      </c>
      <c r="G35" s="5" t="s">
        <v>19</v>
      </c>
      <c r="H35" s="7"/>
      <c r="I35" s="7">
        <v>1000000</v>
      </c>
      <c r="J35" s="7">
        <v>1000000</v>
      </c>
      <c r="K35" s="7"/>
      <c r="L35" s="16">
        <f t="shared" si="0"/>
        <v>2000000</v>
      </c>
      <c r="M35" s="5" t="s">
        <v>124</v>
      </c>
    </row>
    <row r="36" spans="1:13" ht="15" thickBot="1" x14ac:dyDescent="0.35">
      <c r="A36" t="s">
        <v>36</v>
      </c>
      <c r="H36" s="9">
        <f>SUM(H3:H35)</f>
        <v>414130</v>
      </c>
      <c r="I36" s="9">
        <f>SUM(I3:I35)</f>
        <v>4992477</v>
      </c>
      <c r="J36" s="9">
        <f>SUM(J3:J35)</f>
        <v>4318977</v>
      </c>
      <c r="K36" s="9">
        <f>SUM(K3:K35)</f>
        <v>2472477</v>
      </c>
      <c r="L36" s="10">
        <f>SUM(L3:L35)</f>
        <v>12198061</v>
      </c>
    </row>
    <row r="37" spans="1:13" ht="15" thickTop="1" x14ac:dyDescent="0.3"/>
    <row r="40" spans="1:13" x14ac:dyDescent="0.3">
      <c r="H40" t="s">
        <v>125</v>
      </c>
      <c r="L40" s="11">
        <v>15679826.086956521</v>
      </c>
    </row>
    <row r="41" spans="1:13" x14ac:dyDescent="0.3">
      <c r="H41" t="s">
        <v>126</v>
      </c>
      <c r="L41" s="12">
        <f>L36</f>
        <v>12198061</v>
      </c>
    </row>
    <row r="42" spans="1:13" ht="15" thickBot="1" x14ac:dyDescent="0.35">
      <c r="H42" s="13" t="s">
        <v>39</v>
      </c>
      <c r="L42" s="14">
        <f>L40-L41</f>
        <v>3481765.0869565215</v>
      </c>
    </row>
    <row r="43" spans="1:13" ht="15" thickTop="1" x14ac:dyDescent="0.3"/>
    <row r="45" spans="1:13" x14ac:dyDescent="0.3">
      <c r="J45" s="11"/>
      <c r="L45" s="12"/>
    </row>
  </sheetData>
  <mergeCells count="1">
    <mergeCell ref="H1:K1"/>
  </mergeCells>
  <pageMargins left="0" right="0" top="0" bottom="0" header="0.31496062992125984" footer="0.31496062992125984"/>
  <pageSetup scale="55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F1C14-4493-44D7-A28A-5D8FD37111D4}">
  <dimension ref="A1:U15"/>
  <sheetViews>
    <sheetView topLeftCell="D1" zoomScale="90" zoomScaleNormal="90" workbookViewId="0">
      <selection activeCell="M1" sqref="M1:M2"/>
    </sheetView>
  </sheetViews>
  <sheetFormatPr defaultRowHeight="14.4" x14ac:dyDescent="0.3"/>
  <cols>
    <col min="1" max="1" width="4.5546875" customWidth="1"/>
    <col min="2" max="2" width="9.88671875" bestFit="1" customWidth="1"/>
    <col min="3" max="3" width="31" customWidth="1"/>
    <col min="4" max="4" width="45" bestFit="1" customWidth="1"/>
    <col min="5" max="5" width="17.77734375" customWidth="1"/>
    <col min="6" max="6" width="19.77734375" customWidth="1"/>
    <col min="7" max="7" width="14.44140625" customWidth="1"/>
    <col min="8" max="8" width="15" customWidth="1"/>
    <col min="9" max="11" width="12.44140625" bestFit="1" customWidth="1"/>
    <col min="12" max="12" width="16.77734375" bestFit="1" customWidth="1"/>
    <col min="13" max="13" width="25.44140625" customWidth="1"/>
    <col min="14" max="17" width="12.21875" customWidth="1"/>
    <col min="19" max="19" width="12.21875" bestFit="1" customWidth="1"/>
    <col min="20" max="20" width="1.88671875" customWidth="1"/>
    <col min="21" max="21" width="12.21875" bestFit="1" customWidth="1"/>
  </cols>
  <sheetData>
    <row r="1" spans="1:21" x14ac:dyDescent="0.3">
      <c r="A1" s="1"/>
      <c r="B1" s="1"/>
      <c r="C1" s="1"/>
      <c r="D1" s="1"/>
      <c r="E1" s="1"/>
      <c r="F1" s="1"/>
      <c r="G1" s="1"/>
      <c r="H1" s="2" t="s">
        <v>0</v>
      </c>
      <c r="I1" s="2"/>
      <c r="J1" s="2"/>
      <c r="K1" s="2"/>
      <c r="L1" s="1"/>
      <c r="M1" s="3"/>
      <c r="N1" s="18"/>
      <c r="O1" s="18"/>
      <c r="P1" s="18"/>
      <c r="Q1" s="18"/>
    </row>
    <row r="2" spans="1:21" ht="28.8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3" t="s">
        <v>13</v>
      </c>
      <c r="N2" s="18"/>
      <c r="O2" s="18"/>
      <c r="P2" s="18"/>
      <c r="Q2" s="18"/>
    </row>
    <row r="3" spans="1:21" ht="28.8" x14ac:dyDescent="0.3">
      <c r="A3" s="5">
        <v>1</v>
      </c>
      <c r="B3" s="5" t="s">
        <v>21</v>
      </c>
      <c r="C3" s="6" t="s">
        <v>22</v>
      </c>
      <c r="D3" s="19" t="s">
        <v>127</v>
      </c>
      <c r="E3" s="5" t="s">
        <v>128</v>
      </c>
      <c r="F3" s="5" t="s">
        <v>18</v>
      </c>
      <c r="G3" s="5" t="s">
        <v>19</v>
      </c>
      <c r="H3" s="20">
        <v>184435.5</v>
      </c>
      <c r="I3" s="7"/>
      <c r="J3" s="7"/>
      <c r="K3" s="7"/>
      <c r="L3" s="8">
        <f t="shared" ref="L3:L8" si="0">SUM(H3:K3)</f>
        <v>184435.5</v>
      </c>
      <c r="M3" s="5" t="s">
        <v>129</v>
      </c>
      <c r="S3" t="s">
        <v>130</v>
      </c>
      <c r="U3" s="21" t="s">
        <v>131</v>
      </c>
    </row>
    <row r="4" spans="1:21" ht="28.8" x14ac:dyDescent="0.3">
      <c r="A4" s="5"/>
      <c r="B4" s="5" t="s">
        <v>65</v>
      </c>
      <c r="C4" s="6" t="s">
        <v>66</v>
      </c>
      <c r="D4" s="6" t="s">
        <v>67</v>
      </c>
      <c r="E4" s="5" t="s">
        <v>128</v>
      </c>
      <c r="F4" s="5" t="s">
        <v>18</v>
      </c>
      <c r="G4" s="5" t="s">
        <v>19</v>
      </c>
      <c r="H4" s="7">
        <f>U4-S4</f>
        <v>-21139.409999999989</v>
      </c>
      <c r="I4" s="20">
        <v>147548.4</v>
      </c>
      <c r="J4" s="7"/>
      <c r="K4" s="7"/>
      <c r="L4" s="8">
        <f t="shared" si="0"/>
        <v>126408.99</v>
      </c>
      <c r="M4" s="6" t="s">
        <v>132</v>
      </c>
      <c r="S4" s="22">
        <v>88529.04</v>
      </c>
      <c r="T4" s="22"/>
      <c r="U4" s="22">
        <v>67389.63</v>
      </c>
    </row>
    <row r="5" spans="1:21" ht="28.8" x14ac:dyDescent="0.3">
      <c r="A5" s="5">
        <v>2</v>
      </c>
      <c r="B5" s="5" t="s">
        <v>83</v>
      </c>
      <c r="C5" s="6" t="s">
        <v>84</v>
      </c>
      <c r="D5" s="6" t="s">
        <v>85</v>
      </c>
      <c r="E5" s="5" t="s">
        <v>128</v>
      </c>
      <c r="F5" s="5" t="s">
        <v>18</v>
      </c>
      <c r="G5" s="5" t="s">
        <v>19</v>
      </c>
      <c r="H5" s="7">
        <f>U5-S5</f>
        <v>10086.90036</v>
      </c>
      <c r="I5" s="7"/>
      <c r="J5" s="7"/>
      <c r="K5" s="7"/>
      <c r="L5" s="8">
        <f t="shared" si="0"/>
        <v>10086.90036</v>
      </c>
      <c r="M5" s="5"/>
      <c r="S5" s="22">
        <v>109824.09964</v>
      </c>
      <c r="T5" s="22"/>
      <c r="U5" s="22">
        <v>119911</v>
      </c>
    </row>
    <row r="6" spans="1:21" ht="28.8" x14ac:dyDescent="0.3">
      <c r="A6" s="5"/>
      <c r="B6" s="5" t="s">
        <v>133</v>
      </c>
      <c r="C6" s="6" t="s">
        <v>134</v>
      </c>
      <c r="D6" s="6" t="s">
        <v>135</v>
      </c>
      <c r="E6" s="5" t="s">
        <v>128</v>
      </c>
      <c r="F6" s="5" t="s">
        <v>18</v>
      </c>
      <c r="G6" s="5" t="s">
        <v>19</v>
      </c>
      <c r="H6" s="7">
        <f>U6-S6</f>
        <v>-46866.670000000013</v>
      </c>
      <c r="I6" s="7"/>
      <c r="J6" s="7"/>
      <c r="K6" s="7"/>
      <c r="L6" s="8">
        <f t="shared" si="0"/>
        <v>-46866.670000000013</v>
      </c>
      <c r="M6" s="5"/>
      <c r="S6" s="22">
        <v>111947.00000000001</v>
      </c>
      <c r="T6" s="22"/>
      <c r="U6" s="22">
        <v>65080.33</v>
      </c>
    </row>
    <row r="7" spans="1:21" ht="28.8" x14ac:dyDescent="0.3">
      <c r="A7" s="5">
        <v>5</v>
      </c>
      <c r="B7" s="5" t="s">
        <v>118</v>
      </c>
      <c r="C7" s="6" t="s">
        <v>119</v>
      </c>
      <c r="D7" s="6" t="s">
        <v>120</v>
      </c>
      <c r="E7" s="5" t="s">
        <v>128</v>
      </c>
      <c r="F7" s="5" t="s">
        <v>18</v>
      </c>
      <c r="G7" s="5" t="s">
        <v>19</v>
      </c>
      <c r="H7" s="7">
        <f>U7-S7</f>
        <v>77286.165000000008</v>
      </c>
      <c r="I7" s="20">
        <v>130000</v>
      </c>
      <c r="J7" s="7"/>
      <c r="K7" s="7"/>
      <c r="L7" s="8">
        <f t="shared" si="0"/>
        <v>207286.16500000001</v>
      </c>
      <c r="M7" s="5" t="s">
        <v>136</v>
      </c>
      <c r="S7" s="22">
        <v>107587.375</v>
      </c>
      <c r="T7" s="22"/>
      <c r="U7" s="22">
        <v>184873.54</v>
      </c>
    </row>
    <row r="8" spans="1:21" ht="72" x14ac:dyDescent="0.3">
      <c r="A8" s="5"/>
      <c r="B8" s="5" t="s">
        <v>121</v>
      </c>
      <c r="C8" s="6" t="s">
        <v>122</v>
      </c>
      <c r="D8" s="6" t="s">
        <v>123</v>
      </c>
      <c r="E8" s="5" t="s">
        <v>128</v>
      </c>
      <c r="F8" s="5" t="s">
        <v>18</v>
      </c>
      <c r="G8" s="5" t="s">
        <v>19</v>
      </c>
      <c r="H8" s="20">
        <v>73000</v>
      </c>
      <c r="I8" s="7"/>
      <c r="J8" s="7"/>
      <c r="K8" s="7"/>
      <c r="L8" s="8">
        <f t="shared" si="0"/>
        <v>73000</v>
      </c>
      <c r="M8" s="23" t="s">
        <v>137</v>
      </c>
    </row>
    <row r="9" spans="1:21" ht="15" thickBot="1" x14ac:dyDescent="0.35">
      <c r="A9" t="s">
        <v>36</v>
      </c>
      <c r="H9" s="9">
        <f>SUM(H3:H8)</f>
        <v>276802.48536000005</v>
      </c>
      <c r="I9" s="9">
        <f>SUM(I3:I8)</f>
        <v>277548.40000000002</v>
      </c>
      <c r="J9" s="9">
        <f>SUM(J3:J8)</f>
        <v>0</v>
      </c>
      <c r="K9" s="9">
        <f>SUM(K3:K8)</f>
        <v>0</v>
      </c>
      <c r="L9" s="10">
        <f>SUM(L3:L8)</f>
        <v>554350.88535999996</v>
      </c>
    </row>
    <row r="10" spans="1:21" ht="15" thickTop="1" x14ac:dyDescent="0.3"/>
    <row r="12" spans="1:21" x14ac:dyDescent="0.3">
      <c r="H12" t="s">
        <v>138</v>
      </c>
      <c r="L12" s="11">
        <f>H3+I4+I7+H8</f>
        <v>534983.9</v>
      </c>
    </row>
    <row r="13" spans="1:21" x14ac:dyDescent="0.3">
      <c r="H13" t="s">
        <v>139</v>
      </c>
      <c r="L13" s="12">
        <f>H4+H5+H6+H7</f>
        <v>19366.985360000006</v>
      </c>
    </row>
    <row r="14" spans="1:21" ht="15" thickBot="1" x14ac:dyDescent="0.35">
      <c r="H14" s="13" t="s">
        <v>140</v>
      </c>
      <c r="L14" s="14">
        <f>SUM(L12:L13)</f>
        <v>554350.88536000007</v>
      </c>
    </row>
    <row r="15" spans="1:21" ht="15" thickTop="1" x14ac:dyDescent="0.3"/>
  </sheetData>
  <mergeCells count="1">
    <mergeCell ref="H1:K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DFAT Changes</vt:lpstr>
      <vt:lpstr>NZ MFAT Changes</vt:lpstr>
      <vt:lpstr>UK WISER 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2026-09-14T09:41:47Z</dcterms:created>
  <dcterms:modified xsi:type="dcterms:W3CDTF">2026-09-14T09:45:23Z</dcterms:modified>
</cp:coreProperties>
</file>